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AN ANH\Documents\Zalo Received Files\"/>
    </mc:Choice>
  </mc:AlternateContent>
  <bookViews>
    <workbookView xWindow="-120" yWindow="-120" windowWidth="20730" windowHeight="1116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L8" i="1"/>
  <c r="F7" i="1"/>
  <c r="F8" i="1"/>
  <c r="M8" i="1"/>
  <c r="V7" i="1"/>
  <c r="O7" i="1" l="1"/>
  <c r="P8" i="1"/>
  <c r="U13" i="1" l="1"/>
  <c r="J11" i="1"/>
  <c r="J14" i="1" s="1"/>
  <c r="E11" i="1"/>
  <c r="E14" i="1" s="1"/>
  <c r="G11" i="1"/>
  <c r="G14" i="1" s="1"/>
  <c r="H11" i="1"/>
  <c r="H14" i="1" s="1"/>
  <c r="I11" i="1"/>
  <c r="I14" i="1" s="1"/>
  <c r="K11" i="1"/>
  <c r="K14" i="1" s="1"/>
  <c r="N11" i="1"/>
  <c r="N14" i="1" s="1"/>
  <c r="W11" i="1"/>
  <c r="W14" i="1" s="1"/>
  <c r="AA11" i="1"/>
  <c r="AA14" i="1" s="1"/>
  <c r="V13" i="1"/>
  <c r="AC13" i="1" s="1"/>
  <c r="AB8" i="1"/>
  <c r="AB11" i="1" s="1"/>
  <c r="AB14" i="1" s="1"/>
  <c r="AB9" i="1"/>
  <c r="AB10" i="1"/>
  <c r="AB7" i="1"/>
  <c r="X10" i="1"/>
  <c r="X11" i="1" s="1"/>
  <c r="X14" i="1" s="1"/>
  <c r="R8" i="1"/>
  <c r="R7" i="1"/>
  <c r="O8" i="1"/>
  <c r="S8" i="1" s="1"/>
  <c r="Q8" i="1"/>
  <c r="Q9" i="1"/>
  <c r="Q10" i="1"/>
  <c r="Q7" i="1"/>
  <c r="P7" i="1"/>
  <c r="V8" i="1"/>
  <c r="L10" i="1"/>
  <c r="M10" i="1" s="1"/>
  <c r="L9" i="1"/>
  <c r="M9" i="1" s="1"/>
  <c r="F10" i="1"/>
  <c r="V10" i="1" s="1"/>
  <c r="F9" i="1"/>
  <c r="V9" i="1" s="1"/>
  <c r="V11" i="1" l="1"/>
  <c r="V14" i="1" s="1"/>
  <c r="S7" i="1"/>
  <c r="R9" i="1"/>
  <c r="P11" i="1"/>
  <c r="P14" i="1" s="1"/>
  <c r="M11" i="1"/>
  <c r="M14" i="1" s="1"/>
  <c r="T8" i="1"/>
  <c r="U8" i="1" s="1"/>
  <c r="Y8" i="1" s="1"/>
  <c r="Z8" i="1" s="1"/>
  <c r="AC8" i="1" s="1"/>
  <c r="Q11" i="1"/>
  <c r="Q14" i="1" s="1"/>
  <c r="O10" i="1"/>
  <c r="L11" i="1"/>
  <c r="L14" i="1" s="1"/>
  <c r="O9" i="1"/>
  <c r="R10" i="1"/>
  <c r="R11" i="1" s="1"/>
  <c r="R14" i="1" s="1"/>
  <c r="F11" i="1"/>
  <c r="F14" i="1" s="1"/>
  <c r="O11" i="1" l="1"/>
  <c r="O14" i="1" s="1"/>
  <c r="S9" i="1"/>
  <c r="T7" i="1"/>
  <c r="U7" i="1" s="1"/>
  <c r="S10" i="1"/>
  <c r="T9" i="1" l="1"/>
  <c r="U9" i="1" s="1"/>
  <c r="T10" i="1"/>
  <c r="Y7" i="1"/>
  <c r="S11" i="1"/>
  <c r="S14" i="1" s="1"/>
  <c r="U10" i="1" l="1"/>
  <c r="Y10" i="1" s="1"/>
  <c r="Z10" i="1" s="1"/>
  <c r="AC10" i="1" s="1"/>
  <c r="Y9" i="1"/>
  <c r="Z9" i="1" s="1"/>
  <c r="AC9" i="1" s="1"/>
  <c r="U11" i="1"/>
  <c r="U14" i="1" s="1"/>
  <c r="T11" i="1"/>
  <c r="T14" i="1" s="1"/>
  <c r="Z7" i="1"/>
  <c r="Y11" i="1" l="1"/>
  <c r="Y14" i="1" s="1"/>
  <c r="Z11" i="1"/>
  <c r="Z14" i="1" s="1"/>
  <c r="AC7" i="1"/>
  <c r="AC11" i="1" s="1"/>
  <c r="AC14" i="1" s="1"/>
</calcChain>
</file>

<file path=xl/sharedStrings.xml><?xml version="1.0" encoding="utf-8"?>
<sst xmlns="http://schemas.openxmlformats.org/spreadsheetml/2006/main" count="55" uniqueCount="55">
  <si>
    <t>STT</t>
  </si>
  <si>
    <t>Tên nhân viên</t>
  </si>
  <si>
    <t>Số công</t>
  </si>
  <si>
    <t>Lương theo ngày công (số công chuẩn là 26 ngày và 8 giờ/ngày)</t>
  </si>
  <si>
    <t>Phụ cấp tiền ăn trưa</t>
  </si>
  <si>
    <t>Khoán chi điện thoại</t>
  </si>
  <si>
    <t>Tiền thuê nhà công ty trả thay cho chủ nhà</t>
  </si>
  <si>
    <t xml:space="preserve">Tiền làm thêm giờ </t>
  </si>
  <si>
    <t>Tổng lương</t>
  </si>
  <si>
    <t>số giờ làm thêm</t>
  </si>
  <si>
    <t>Đơn giá giờ làm thêm (bằng 150% giờ làm ngày thường)</t>
  </si>
  <si>
    <t>Tổng lương làm thêm giờ</t>
  </si>
  <si>
    <t>Người việt nam</t>
  </si>
  <si>
    <t>Cộng</t>
  </si>
  <si>
    <t>Người nước ngoài</t>
  </si>
  <si>
    <t>Tổng cộng</t>
  </si>
  <si>
    <t>Lương 1 giờ cơ bản/giờ</t>
  </si>
  <si>
    <t>Các khoản giảm trừ</t>
  </si>
  <si>
    <t>Các khoản miễn thuế TNCN</t>
  </si>
  <si>
    <t>Các khoản không tính vào TN chịu thuế</t>
  </si>
  <si>
    <t>Phụ cấp trách nhiệm</t>
  </si>
  <si>
    <t>Tiền thưởng hiệu quả công việc</t>
  </si>
  <si>
    <t>Tiền làm thêm giờ được trả cao hơn giờ bình thường</t>
  </si>
  <si>
    <t>Tiền ăn trưa
(tối đa 730.000đ/tháng)</t>
  </si>
  <si>
    <t>Khoán chi điện thoại (có trong quy chế công ty)</t>
  </si>
  <si>
    <t>TNCT chưa có tiền nhà</t>
  </si>
  <si>
    <t>15 = 6+7+8+9+10+13+14</t>
  </si>
  <si>
    <t>TNCT từ tiền thuê nhà  Min(15% TNCT chưa có tiền nhà; Tiền nhà trả thay</t>
  </si>
  <si>
    <t>Giảm trừ gia cảnh: Bản thân</t>
  </si>
  <si>
    <t>Giảm trừ gia cảnh: Người phụ thuộc (4.4trđ * Số NPT)</t>
  </si>
  <si>
    <t>Tổng TNCT trước khi giảm trừ</t>
  </si>
  <si>
    <t>22= 3*10,5%</t>
  </si>
  <si>
    <t>25= Max (21-22-23-24; 0)</t>
  </si>
  <si>
    <t>Thu nhập tính thuế TNCN</t>
  </si>
  <si>
    <t>26= 25* thuế suất</t>
  </si>
  <si>
    <t xml:space="preserve">Thuế TNCN 
</t>
  </si>
  <si>
    <t>Thu nhập đã trả</t>
  </si>
  <si>
    <t>Tiền nhà đã trả cho chủ nhà</t>
  </si>
  <si>
    <t>Tạm ứng 
(từ 01/06 đến 30/06)</t>
  </si>
  <si>
    <t>29 = 15-22-26-27-28</t>
  </si>
  <si>
    <t>BH bắt buộc (NLĐ VN 10.5%
NLĐ NN 1.5%)</t>
  </si>
  <si>
    <t>Mức lương cơ bản (và mức lương đóng BHXH)</t>
  </si>
  <si>
    <t>(10trđ là mức đóng BHXH)</t>
  </si>
  <si>
    <t>Nguyễn Văn Tuấn</t>
  </si>
  <si>
    <t>Trần Quốc Bảo</t>
  </si>
  <si>
    <t>Nguyễn Văn nghĩa</t>
  </si>
  <si>
    <t>Lương Thanh Vân</t>
  </si>
  <si>
    <t>Chuyên gia Lee Dong Chul</t>
  </si>
  <si>
    <t>Lương thực lĩnh
(sẽ được ck vào ngày 30/06)</t>
  </si>
  <si>
    <t>BẢNG TÍNH VÀ THANH TOÁN LƯƠNG THÁNG 6 NĂM 2021 TẠI CÔNG TY HÒA BÌNH</t>
  </si>
  <si>
    <t>18 = (12-4)*12</t>
  </si>
  <si>
    <t>19 =15-10-16-17-18</t>
  </si>
  <si>
    <t>20 =Min (15% *19; 10)</t>
  </si>
  <si>
    <t>21 = 19 +20</t>
  </si>
  <si>
    <t>13 = 11*12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</si>
</sst>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7F9FD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3" fontId="7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D7F9FD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E1" workbookViewId="0">
      <selection activeCell="Q23" sqref="Q23"/>
    </sheetView>
  </sheetViews>
  <sheetFormatPr defaultRowHeight="11.25" x14ac:dyDescent="0.25"/>
  <cols>
    <col min="1" max="1" width="3.7109375" style="40" customWidth="1"/>
    <col min="2" max="2" width="13.42578125" style="40" customWidth="1"/>
    <col min="3" max="3" width="12" style="40" bestFit="1" customWidth="1"/>
    <col min="4" max="4" width="9.42578125" style="40" bestFit="1" customWidth="1"/>
    <col min="5" max="5" width="7.28515625" style="40" customWidth="1"/>
    <col min="6" max="6" width="9.85546875" style="40" bestFit="1" customWidth="1"/>
    <col min="7" max="10" width="9.42578125" style="40" bestFit="1" customWidth="1"/>
    <col min="11" max="11" width="6" style="40" customWidth="1"/>
    <col min="12" max="13" width="9.42578125" style="40" bestFit="1" customWidth="1"/>
    <col min="14" max="14" width="10.28515625" style="40" bestFit="1" customWidth="1"/>
    <col min="15" max="15" width="11.7109375" style="40" customWidth="1"/>
    <col min="16" max="16" width="9.5703125" style="40" customWidth="1"/>
    <col min="17" max="18" width="9.7109375" style="40" customWidth="1"/>
    <col min="19" max="19" width="12" style="57" customWidth="1"/>
    <col min="20" max="20" width="12" style="40" customWidth="1"/>
    <col min="21" max="21" width="11.42578125" style="40" customWidth="1"/>
    <col min="22" max="22" width="14.28515625" style="40" customWidth="1"/>
    <col min="23" max="23" width="12.7109375" style="40" customWidth="1"/>
    <col min="24" max="24" width="11" style="40" customWidth="1"/>
    <col min="25" max="25" width="11.5703125" style="40" customWidth="1"/>
    <col min="26" max="26" width="9.5703125" style="40" bestFit="1" customWidth="1"/>
    <col min="27" max="27" width="11.140625" style="40" customWidth="1"/>
    <col min="28" max="28" width="11.7109375" style="40" customWidth="1"/>
    <col min="29" max="29" width="11.28515625" style="40" customWidth="1"/>
    <col min="30" max="16384" width="9.140625" style="40"/>
  </cols>
  <sheetData>
    <row r="1" spans="1:29" ht="79.5" customHeight="1" x14ac:dyDescent="0.25">
      <c r="S1" s="56"/>
    </row>
    <row r="2" spans="1:29" ht="29.25" customHeight="1" x14ac:dyDescent="0.25">
      <c r="A2" s="68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ht="39.75" customHeight="1" x14ac:dyDescent="0.25">
      <c r="A3" s="81" t="s">
        <v>0</v>
      </c>
      <c r="B3" s="80" t="s">
        <v>1</v>
      </c>
      <c r="C3" s="69" t="s">
        <v>41</v>
      </c>
      <c r="D3" s="83" t="s">
        <v>16</v>
      </c>
      <c r="E3" s="80" t="s">
        <v>2</v>
      </c>
      <c r="F3" s="83" t="s">
        <v>3</v>
      </c>
      <c r="G3" s="69" t="s">
        <v>20</v>
      </c>
      <c r="H3" s="83" t="s">
        <v>4</v>
      </c>
      <c r="I3" s="83" t="s">
        <v>5</v>
      </c>
      <c r="J3" s="83" t="s">
        <v>6</v>
      </c>
      <c r="K3" s="83" t="s">
        <v>7</v>
      </c>
      <c r="L3" s="83"/>
      <c r="M3" s="83"/>
      <c r="N3" s="69" t="s">
        <v>21</v>
      </c>
      <c r="O3" s="80" t="s">
        <v>8</v>
      </c>
      <c r="P3" s="82" t="s">
        <v>19</v>
      </c>
      <c r="Q3" s="82"/>
      <c r="R3" s="3" t="s">
        <v>18</v>
      </c>
      <c r="S3" s="71" t="s">
        <v>25</v>
      </c>
      <c r="T3" s="76" t="s">
        <v>27</v>
      </c>
      <c r="U3" s="76" t="s">
        <v>30</v>
      </c>
      <c r="V3" s="73" t="s">
        <v>17</v>
      </c>
      <c r="W3" s="74"/>
      <c r="X3" s="75"/>
      <c r="Y3" s="78" t="s">
        <v>33</v>
      </c>
      <c r="Z3" s="64" t="s">
        <v>35</v>
      </c>
      <c r="AA3" s="66" t="s">
        <v>36</v>
      </c>
      <c r="AB3" s="66"/>
      <c r="AC3" s="67" t="s">
        <v>48</v>
      </c>
    </row>
    <row r="4" spans="1:29" ht="72" x14ac:dyDescent="0.25">
      <c r="A4" s="81"/>
      <c r="B4" s="80"/>
      <c r="C4" s="70"/>
      <c r="D4" s="83"/>
      <c r="E4" s="80"/>
      <c r="F4" s="83"/>
      <c r="G4" s="70"/>
      <c r="H4" s="83"/>
      <c r="I4" s="83"/>
      <c r="J4" s="83"/>
      <c r="K4" s="4" t="s">
        <v>9</v>
      </c>
      <c r="L4" s="4" t="s">
        <v>10</v>
      </c>
      <c r="M4" s="4" t="s">
        <v>11</v>
      </c>
      <c r="N4" s="70"/>
      <c r="O4" s="80"/>
      <c r="P4" s="3" t="s">
        <v>23</v>
      </c>
      <c r="Q4" s="3" t="s">
        <v>24</v>
      </c>
      <c r="R4" s="3" t="s">
        <v>22</v>
      </c>
      <c r="S4" s="72"/>
      <c r="T4" s="77"/>
      <c r="U4" s="77"/>
      <c r="V4" s="5" t="s">
        <v>40</v>
      </c>
      <c r="W4" s="41" t="s">
        <v>28</v>
      </c>
      <c r="X4" s="41" t="s">
        <v>29</v>
      </c>
      <c r="Y4" s="79"/>
      <c r="Z4" s="65"/>
      <c r="AA4" s="6" t="s">
        <v>38</v>
      </c>
      <c r="AB4" s="6" t="s">
        <v>37</v>
      </c>
      <c r="AC4" s="67"/>
    </row>
    <row r="5" spans="1:29" s="2" customFormat="1" ht="36" x14ac:dyDescent="0.25">
      <c r="A5" s="7">
        <v>1</v>
      </c>
      <c r="B5" s="8">
        <v>2</v>
      </c>
      <c r="C5" s="9">
        <v>3</v>
      </c>
      <c r="D5" s="4">
        <v>4</v>
      </c>
      <c r="E5" s="7">
        <v>5</v>
      </c>
      <c r="F5" s="4">
        <v>6</v>
      </c>
      <c r="G5" s="9">
        <v>7</v>
      </c>
      <c r="H5" s="4">
        <v>8</v>
      </c>
      <c r="I5" s="9">
        <v>9</v>
      </c>
      <c r="J5" s="4">
        <v>10</v>
      </c>
      <c r="K5" s="9">
        <v>11</v>
      </c>
      <c r="L5" s="4">
        <v>12</v>
      </c>
      <c r="M5" s="9" t="s">
        <v>54</v>
      </c>
      <c r="N5" s="4">
        <v>14</v>
      </c>
      <c r="O5" s="8" t="s">
        <v>26</v>
      </c>
      <c r="P5" s="3">
        <v>16</v>
      </c>
      <c r="Q5" s="10">
        <v>17</v>
      </c>
      <c r="R5" s="3" t="s">
        <v>50</v>
      </c>
      <c r="S5" s="58" t="s">
        <v>51</v>
      </c>
      <c r="T5" s="8" t="s">
        <v>52</v>
      </c>
      <c r="U5" s="8" t="s">
        <v>53</v>
      </c>
      <c r="V5" s="10" t="s">
        <v>31</v>
      </c>
      <c r="W5" s="3">
        <v>23</v>
      </c>
      <c r="X5" s="3">
        <v>24</v>
      </c>
      <c r="Y5" s="8" t="s">
        <v>32</v>
      </c>
      <c r="Z5" s="3" t="s">
        <v>34</v>
      </c>
      <c r="AA5" s="4">
        <v>27</v>
      </c>
      <c r="AB5" s="4">
        <v>28</v>
      </c>
      <c r="AC5" s="11" t="s">
        <v>39</v>
      </c>
    </row>
    <row r="6" spans="1:29" ht="14.25" customHeight="1" x14ac:dyDescent="0.25">
      <c r="A6" s="81" t="s">
        <v>12</v>
      </c>
      <c r="B6" s="81"/>
      <c r="C6" s="12"/>
      <c r="D6" s="13"/>
      <c r="E6" s="14"/>
      <c r="F6" s="15"/>
      <c r="G6" s="15"/>
      <c r="H6" s="15"/>
      <c r="I6" s="15"/>
      <c r="J6" s="15"/>
      <c r="K6" s="16"/>
      <c r="L6" s="16"/>
      <c r="M6" s="16"/>
      <c r="N6" s="16"/>
      <c r="O6" s="17"/>
      <c r="P6" s="18"/>
      <c r="Q6" s="18"/>
      <c r="R6" s="18"/>
      <c r="S6" s="59"/>
      <c r="T6" s="17"/>
      <c r="U6" s="17"/>
      <c r="V6" s="42"/>
      <c r="W6" s="42"/>
      <c r="X6" s="42"/>
      <c r="Y6" s="43"/>
      <c r="Z6" s="42"/>
      <c r="AA6" s="44"/>
      <c r="AB6" s="44"/>
      <c r="AC6" s="45"/>
    </row>
    <row r="7" spans="1:29" ht="17.25" customHeight="1" x14ac:dyDescent="0.25">
      <c r="A7" s="19">
        <v>1</v>
      </c>
      <c r="B7" s="20" t="s">
        <v>43</v>
      </c>
      <c r="C7" s="21">
        <v>8000000</v>
      </c>
      <c r="D7" s="22">
        <v>38462</v>
      </c>
      <c r="E7" s="20">
        <v>26</v>
      </c>
      <c r="F7" s="22">
        <f t="shared" ref="F7:F8" si="0">D7*E7*8</f>
        <v>8000096</v>
      </c>
      <c r="G7" s="22">
        <v>1000000</v>
      </c>
      <c r="H7" s="22">
        <v>650000</v>
      </c>
      <c r="I7" s="22">
        <v>300000</v>
      </c>
      <c r="J7" s="22">
        <v>1200000</v>
      </c>
      <c r="K7" s="16">
        <v>20</v>
      </c>
      <c r="L7" s="22">
        <f t="shared" ref="L7:L8" si="1">D7*1.5</f>
        <v>57693</v>
      </c>
      <c r="M7" s="22">
        <f>K7*L7</f>
        <v>1153860</v>
      </c>
      <c r="N7" s="22">
        <v>200000</v>
      </c>
      <c r="O7" s="23">
        <f>F7+G7+H7+I7+J7+M7+N7</f>
        <v>12503956</v>
      </c>
      <c r="P7" s="24">
        <f>H7</f>
        <v>650000</v>
      </c>
      <c r="Q7" s="24">
        <f>I7</f>
        <v>300000</v>
      </c>
      <c r="R7" s="24">
        <f>(L7-D7)*K7</f>
        <v>384620</v>
      </c>
      <c r="S7" s="60">
        <f>O7-P7-Q7-J7-R7</f>
        <v>9969336</v>
      </c>
      <c r="T7" s="23">
        <f>MIN(S7*0.15,J7)</f>
        <v>1200000</v>
      </c>
      <c r="U7" s="23">
        <f>S7+T7</f>
        <v>11169336</v>
      </c>
      <c r="V7" s="46">
        <f>F7*10.5%</f>
        <v>840010.08</v>
      </c>
      <c r="W7" s="46">
        <v>11000000</v>
      </c>
      <c r="X7" s="46">
        <v>0</v>
      </c>
      <c r="Y7" s="47">
        <f>MAX((U7-V7-W7-X7),0)</f>
        <v>0</v>
      </c>
      <c r="Z7" s="48">
        <f>Y7*5%</f>
        <v>0</v>
      </c>
      <c r="AA7" s="49">
        <v>2000000</v>
      </c>
      <c r="AB7" s="49">
        <f>J7</f>
        <v>1200000</v>
      </c>
      <c r="AC7" s="50">
        <f>O7-V7-Z7-AA7-AB7</f>
        <v>8463945.9199999999</v>
      </c>
    </row>
    <row r="8" spans="1:29" ht="17.25" customHeight="1" x14ac:dyDescent="0.25">
      <c r="A8" s="19">
        <v>2</v>
      </c>
      <c r="B8" s="20" t="s">
        <v>44</v>
      </c>
      <c r="C8" s="21">
        <v>8000000</v>
      </c>
      <c r="D8" s="22">
        <v>38462</v>
      </c>
      <c r="E8" s="20">
        <v>26</v>
      </c>
      <c r="F8" s="22">
        <f t="shared" si="0"/>
        <v>8000096</v>
      </c>
      <c r="G8" s="22">
        <v>1000000</v>
      </c>
      <c r="H8" s="22">
        <v>500000</v>
      </c>
      <c r="I8" s="22">
        <v>300000</v>
      </c>
      <c r="J8" s="22">
        <v>1200000</v>
      </c>
      <c r="K8" s="16">
        <v>15</v>
      </c>
      <c r="L8" s="22">
        <f t="shared" si="1"/>
        <v>57693</v>
      </c>
      <c r="M8" s="22">
        <f>K8*L8</f>
        <v>865395</v>
      </c>
      <c r="N8" s="22">
        <v>200000</v>
      </c>
      <c r="O8" s="23">
        <f t="shared" ref="O8:O10" si="2">F8+G8+H8+I8+J8+M8+N8</f>
        <v>12065491</v>
      </c>
      <c r="P8" s="24">
        <f>H8</f>
        <v>500000</v>
      </c>
      <c r="Q8" s="24">
        <f t="shared" ref="Q8:Q10" si="3">I8</f>
        <v>300000</v>
      </c>
      <c r="R8" s="24">
        <f>(L8-D8)*K8</f>
        <v>288465</v>
      </c>
      <c r="S8" s="60">
        <f t="shared" ref="S8:S10" si="4">O8-P8-Q8-J8-R8</f>
        <v>9777026</v>
      </c>
      <c r="T8" s="23">
        <f t="shared" ref="T8:T10" si="5">MIN(S8*0.15,J8)</f>
        <v>1200000</v>
      </c>
      <c r="U8" s="23">
        <f>S8+T8</f>
        <v>10977026</v>
      </c>
      <c r="V8" s="46">
        <f>F8*10.5%</f>
        <v>840010.08</v>
      </c>
      <c r="W8" s="46">
        <v>11000000</v>
      </c>
      <c r="X8" s="46">
        <v>0</v>
      </c>
      <c r="Y8" s="47">
        <f t="shared" ref="Y8:Y10" si="6">MAX((U8-V8-W8-X8),0)</f>
        <v>0</v>
      </c>
      <c r="Z8" s="48">
        <f t="shared" ref="Z8:Z10" si="7">Y8*5%</f>
        <v>0</v>
      </c>
      <c r="AA8" s="49">
        <v>500000</v>
      </c>
      <c r="AB8" s="49">
        <f>J8</f>
        <v>1200000</v>
      </c>
      <c r="AC8" s="50">
        <f>O8-V8-Z8-AA8-AB8</f>
        <v>9525480.9199999999</v>
      </c>
    </row>
    <row r="9" spans="1:29" ht="17.25" customHeight="1" x14ac:dyDescent="0.25">
      <c r="A9" s="19">
        <v>3</v>
      </c>
      <c r="B9" s="20" t="s">
        <v>45</v>
      </c>
      <c r="C9" s="21">
        <v>8320000</v>
      </c>
      <c r="D9" s="22">
        <v>40000</v>
      </c>
      <c r="E9" s="20">
        <v>26</v>
      </c>
      <c r="F9" s="22">
        <f>D9*E9*8</f>
        <v>8320000</v>
      </c>
      <c r="G9" s="22">
        <v>1500000</v>
      </c>
      <c r="H9" s="22">
        <v>800000</v>
      </c>
      <c r="I9" s="22">
        <v>400000</v>
      </c>
      <c r="J9" s="22">
        <v>2000000</v>
      </c>
      <c r="K9" s="16">
        <v>25</v>
      </c>
      <c r="L9" s="22">
        <f>D9*1.5</f>
        <v>60000</v>
      </c>
      <c r="M9" s="22">
        <f>K9*L9</f>
        <v>1500000</v>
      </c>
      <c r="N9" s="22">
        <v>300000</v>
      </c>
      <c r="O9" s="23">
        <f t="shared" si="2"/>
        <v>14820000</v>
      </c>
      <c r="P9" s="24">
        <v>730000</v>
      </c>
      <c r="Q9" s="24">
        <f t="shared" si="3"/>
        <v>400000</v>
      </c>
      <c r="R9" s="24">
        <f>(L9-D9)*K9</f>
        <v>500000</v>
      </c>
      <c r="S9" s="60">
        <f t="shared" si="4"/>
        <v>11190000</v>
      </c>
      <c r="T9" s="23">
        <f t="shared" si="5"/>
        <v>1678500</v>
      </c>
      <c r="U9" s="23">
        <f>S9+T9</f>
        <v>12868500</v>
      </c>
      <c r="V9" s="46">
        <f>F9*10.5%</f>
        <v>873600</v>
      </c>
      <c r="W9" s="46">
        <v>11000000</v>
      </c>
      <c r="X9" s="46">
        <v>0</v>
      </c>
      <c r="Y9" s="47">
        <f t="shared" si="6"/>
        <v>994900</v>
      </c>
      <c r="Z9" s="48">
        <f t="shared" si="7"/>
        <v>49745</v>
      </c>
      <c r="AA9" s="49"/>
      <c r="AB9" s="49">
        <f>J9</f>
        <v>2000000</v>
      </c>
      <c r="AC9" s="50">
        <f>O9-V9-Z9-AA9-AB9</f>
        <v>11896655</v>
      </c>
    </row>
    <row r="10" spans="1:29" ht="17.25" customHeight="1" x14ac:dyDescent="0.25">
      <c r="A10" s="19">
        <v>4</v>
      </c>
      <c r="B10" s="20" t="s">
        <v>46</v>
      </c>
      <c r="C10" s="21">
        <v>8320000</v>
      </c>
      <c r="D10" s="22">
        <v>40000</v>
      </c>
      <c r="E10" s="20">
        <v>27</v>
      </c>
      <c r="F10" s="22">
        <f>D10*E10*8</f>
        <v>8640000</v>
      </c>
      <c r="G10" s="22">
        <v>2000000</v>
      </c>
      <c r="H10" s="22">
        <v>850000</v>
      </c>
      <c r="I10" s="22">
        <v>500000</v>
      </c>
      <c r="J10" s="22">
        <v>5000000</v>
      </c>
      <c r="K10" s="16">
        <v>20</v>
      </c>
      <c r="L10" s="22">
        <f>D10*1.5</f>
        <v>60000</v>
      </c>
      <c r="M10" s="22">
        <f>K10*L10</f>
        <v>1200000</v>
      </c>
      <c r="N10" s="22">
        <v>500000</v>
      </c>
      <c r="O10" s="23">
        <f t="shared" si="2"/>
        <v>18690000</v>
      </c>
      <c r="P10" s="24">
        <v>730000</v>
      </c>
      <c r="Q10" s="24">
        <f t="shared" si="3"/>
        <v>500000</v>
      </c>
      <c r="R10" s="24">
        <f>(L10-D10)*K10</f>
        <v>400000</v>
      </c>
      <c r="S10" s="60">
        <f t="shared" si="4"/>
        <v>12060000</v>
      </c>
      <c r="T10" s="23">
        <f t="shared" si="5"/>
        <v>1809000</v>
      </c>
      <c r="U10" s="23">
        <f>S10+T10</f>
        <v>13869000</v>
      </c>
      <c r="V10" s="46">
        <f>F10*10.5%</f>
        <v>907200</v>
      </c>
      <c r="W10" s="46">
        <v>11000000</v>
      </c>
      <c r="X10" s="46">
        <f>4400000</f>
        <v>4400000</v>
      </c>
      <c r="Y10" s="47">
        <f t="shared" si="6"/>
        <v>0</v>
      </c>
      <c r="Z10" s="48">
        <f t="shared" si="7"/>
        <v>0</v>
      </c>
      <c r="AA10" s="49">
        <v>3000000</v>
      </c>
      <c r="AB10" s="49">
        <f>J10</f>
        <v>5000000</v>
      </c>
      <c r="AC10" s="50">
        <f>O10-V10-Z10-AA10-AB10</f>
        <v>9782800</v>
      </c>
    </row>
    <row r="11" spans="1:29" ht="18.75" customHeight="1" x14ac:dyDescent="0.25">
      <c r="A11" s="25"/>
      <c r="B11" s="26" t="s">
        <v>13</v>
      </c>
      <c r="C11" s="27"/>
      <c r="D11" s="28"/>
      <c r="E11" s="51">
        <f t="shared" ref="E11" si="8">SUM(E7:E10)</f>
        <v>105</v>
      </c>
      <c r="F11" s="52">
        <f t="shared" ref="F11" si="9">SUM(F7:F10)</f>
        <v>32960192</v>
      </c>
      <c r="G11" s="52">
        <f t="shared" ref="G11" si="10">SUM(G7:G10)</f>
        <v>5500000</v>
      </c>
      <c r="H11" s="52">
        <f t="shared" ref="H11" si="11">SUM(H7:H10)</f>
        <v>2800000</v>
      </c>
      <c r="I11" s="52">
        <f t="shared" ref="I11" si="12">SUM(I7:I10)</f>
        <v>1500000</v>
      </c>
      <c r="J11" s="52">
        <f>SUM(J7:J10)</f>
        <v>9400000</v>
      </c>
      <c r="K11" s="52">
        <f t="shared" ref="K11" si="13">SUM(K7:K10)</f>
        <v>80</v>
      </c>
      <c r="L11" s="52">
        <f t="shared" ref="L11" si="14">SUM(L7:L10)</f>
        <v>235386</v>
      </c>
      <c r="M11" s="52">
        <f t="shared" ref="M11" si="15">SUM(M7:M10)</f>
        <v>4719255</v>
      </c>
      <c r="N11" s="52">
        <f t="shared" ref="N11" si="16">SUM(N7:N10)</f>
        <v>1200000</v>
      </c>
      <c r="O11" s="51">
        <f t="shared" ref="O11" si="17">SUM(O7:O10)</f>
        <v>58079447</v>
      </c>
      <c r="P11" s="53">
        <f t="shared" ref="P11" si="18">SUM(P7:P10)</f>
        <v>2610000</v>
      </c>
      <c r="Q11" s="53">
        <f t="shared" ref="Q11:AB11" si="19">SUM(Q7:Q10)</f>
        <v>1500000</v>
      </c>
      <c r="R11" s="53">
        <f>SUM(R7:R10)</f>
        <v>1573085</v>
      </c>
      <c r="S11" s="61">
        <f t="shared" si="19"/>
        <v>42996362</v>
      </c>
      <c r="T11" s="51">
        <f t="shared" si="19"/>
        <v>5887500</v>
      </c>
      <c r="U11" s="51">
        <f t="shared" si="19"/>
        <v>48883862</v>
      </c>
      <c r="V11" s="53">
        <f t="shared" si="19"/>
        <v>3460820.16</v>
      </c>
      <c r="W11" s="53">
        <f t="shared" si="19"/>
        <v>44000000</v>
      </c>
      <c r="X11" s="53">
        <f t="shared" si="19"/>
        <v>4400000</v>
      </c>
      <c r="Y11" s="51">
        <f t="shared" si="19"/>
        <v>994900</v>
      </c>
      <c r="Z11" s="53">
        <f t="shared" si="19"/>
        <v>49745</v>
      </c>
      <c r="AA11" s="52">
        <f t="shared" si="19"/>
        <v>5500000</v>
      </c>
      <c r="AB11" s="52">
        <f t="shared" si="19"/>
        <v>9400000</v>
      </c>
      <c r="AC11" s="54">
        <f>SUM(AC7:AC10)</f>
        <v>39668881.840000004</v>
      </c>
    </row>
    <row r="12" spans="1:29" ht="18" customHeight="1" x14ac:dyDescent="0.25">
      <c r="A12" s="80" t="s">
        <v>14</v>
      </c>
      <c r="B12" s="80"/>
      <c r="C12" s="15"/>
      <c r="D12" s="16"/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8"/>
      <c r="Q12" s="18"/>
      <c r="R12" s="18"/>
      <c r="S12" s="59"/>
      <c r="T12" s="17"/>
      <c r="U12" s="17"/>
      <c r="V12" s="42"/>
      <c r="W12" s="42"/>
      <c r="X12" s="42"/>
      <c r="Y12" s="43"/>
      <c r="Z12" s="42"/>
      <c r="AA12" s="44"/>
      <c r="AB12" s="44"/>
      <c r="AC12" s="45"/>
    </row>
    <row r="13" spans="1:29" ht="36" x14ac:dyDescent="0.25">
      <c r="A13" s="7">
        <v>1</v>
      </c>
      <c r="B13" s="26" t="s">
        <v>47</v>
      </c>
      <c r="C13" s="29">
        <v>10000000</v>
      </c>
      <c r="D13" s="30" t="s">
        <v>42</v>
      </c>
      <c r="E13" s="26">
        <v>26</v>
      </c>
      <c r="F13" s="31">
        <v>50000000</v>
      </c>
      <c r="G13" s="31"/>
      <c r="H13" s="27"/>
      <c r="I13" s="27"/>
      <c r="J13" s="27"/>
      <c r="K13" s="27"/>
      <c r="L13" s="27"/>
      <c r="M13" s="32"/>
      <c r="N13" s="32"/>
      <c r="O13" s="33">
        <v>50000000</v>
      </c>
      <c r="P13" s="34"/>
      <c r="Q13" s="34"/>
      <c r="R13" s="34"/>
      <c r="S13" s="62">
        <v>50000000</v>
      </c>
      <c r="T13" s="33"/>
      <c r="U13" s="33">
        <f>S13</f>
        <v>50000000</v>
      </c>
      <c r="V13" s="55">
        <f>C13*1.5/100</f>
        <v>150000</v>
      </c>
      <c r="W13" s="42"/>
      <c r="X13" s="42"/>
      <c r="Y13" s="43"/>
      <c r="Z13" s="42"/>
      <c r="AA13" s="44"/>
      <c r="AB13" s="44"/>
      <c r="AC13" s="50">
        <f>O13-V13-Z13-AA13-AB13</f>
        <v>49850000</v>
      </c>
    </row>
    <row r="14" spans="1:29" ht="12" x14ac:dyDescent="0.25">
      <c r="A14" s="25"/>
      <c r="B14" s="25" t="s">
        <v>15</v>
      </c>
      <c r="C14" s="35"/>
      <c r="D14" s="35"/>
      <c r="E14" s="36">
        <f>E11+E13</f>
        <v>131</v>
      </c>
      <c r="F14" s="31">
        <f>F11+F13</f>
        <v>82960192</v>
      </c>
      <c r="G14" s="31">
        <f t="shared" ref="G14:AC14" si="20">G11+G13</f>
        <v>5500000</v>
      </c>
      <c r="H14" s="31">
        <f>H11+H13</f>
        <v>2800000</v>
      </c>
      <c r="I14" s="31">
        <f t="shared" si="20"/>
        <v>1500000</v>
      </c>
      <c r="J14" s="31">
        <f>J11+J13</f>
        <v>9400000</v>
      </c>
      <c r="K14" s="31">
        <f t="shared" si="20"/>
        <v>80</v>
      </c>
      <c r="L14" s="31">
        <f t="shared" si="20"/>
        <v>235386</v>
      </c>
      <c r="M14" s="31">
        <f t="shared" si="20"/>
        <v>4719255</v>
      </c>
      <c r="N14" s="31">
        <f t="shared" si="20"/>
        <v>1200000</v>
      </c>
      <c r="O14" s="37">
        <f t="shared" si="20"/>
        <v>108079447</v>
      </c>
      <c r="P14" s="38">
        <f t="shared" si="20"/>
        <v>2610000</v>
      </c>
      <c r="Q14" s="38">
        <f t="shared" si="20"/>
        <v>1500000</v>
      </c>
      <c r="R14" s="38">
        <f>R11+R13</f>
        <v>1573085</v>
      </c>
      <c r="S14" s="63">
        <f t="shared" si="20"/>
        <v>92996362</v>
      </c>
      <c r="T14" s="37">
        <f t="shared" si="20"/>
        <v>5887500</v>
      </c>
      <c r="U14" s="37">
        <f t="shared" si="20"/>
        <v>98883862</v>
      </c>
      <c r="V14" s="38">
        <f t="shared" si="20"/>
        <v>3610820.16</v>
      </c>
      <c r="W14" s="38">
        <f t="shared" si="20"/>
        <v>44000000</v>
      </c>
      <c r="X14" s="38">
        <f t="shared" si="20"/>
        <v>4400000</v>
      </c>
      <c r="Y14" s="37">
        <f t="shared" si="20"/>
        <v>994900</v>
      </c>
      <c r="Z14" s="38">
        <f t="shared" si="20"/>
        <v>49745</v>
      </c>
      <c r="AA14" s="31">
        <f t="shared" si="20"/>
        <v>5500000</v>
      </c>
      <c r="AB14" s="31">
        <f t="shared" si="20"/>
        <v>9400000</v>
      </c>
      <c r="AC14" s="39">
        <f t="shared" si="20"/>
        <v>89518881.840000004</v>
      </c>
    </row>
    <row r="15" spans="1:29" x14ac:dyDescent="0.25">
      <c r="A15" s="1"/>
    </row>
  </sheetData>
  <mergeCells count="25">
    <mergeCell ref="A6:B6"/>
    <mergeCell ref="A12:B12"/>
    <mergeCell ref="P3:Q3"/>
    <mergeCell ref="G3:G4"/>
    <mergeCell ref="N3:N4"/>
    <mergeCell ref="A3:A4"/>
    <mergeCell ref="B3:B4"/>
    <mergeCell ref="D3:D4"/>
    <mergeCell ref="E3:E4"/>
    <mergeCell ref="F3:F4"/>
    <mergeCell ref="H3:H4"/>
    <mergeCell ref="I3:I4"/>
    <mergeCell ref="J3:J4"/>
    <mergeCell ref="K3:M3"/>
    <mergeCell ref="Z3:Z4"/>
    <mergeCell ref="AA3:AB3"/>
    <mergeCell ref="AC3:AC4"/>
    <mergeCell ref="A2:AC2"/>
    <mergeCell ref="C3:C4"/>
    <mergeCell ref="S3:S4"/>
    <mergeCell ref="V3:X3"/>
    <mergeCell ref="U3:U4"/>
    <mergeCell ref="Y3:Y4"/>
    <mergeCell ref="O3:O4"/>
    <mergeCell ref="T3:T4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huannguyen</dc:creator>
  <cp:lastModifiedBy>DOAN ANH</cp:lastModifiedBy>
  <dcterms:created xsi:type="dcterms:W3CDTF">2021-10-17T04:32:26Z</dcterms:created>
  <dcterms:modified xsi:type="dcterms:W3CDTF">2021-10-19T02:09:27Z</dcterms:modified>
</cp:coreProperties>
</file>